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esktop\ТСРВ-042 (СО+ГВС)реверс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O35" i="1"/>
  <c r="M41" i="1"/>
  <c r="M35" i="1"/>
  <c r="O33" i="1" l="1"/>
  <c r="O52" i="1" s="1"/>
  <c r="O42" i="1" l="1"/>
  <c r="O36" i="1"/>
  <c r="J58" i="1"/>
  <c r="J62" i="1" l="1"/>
  <c r="J61" i="1"/>
  <c r="F45" i="1"/>
  <c r="O53" i="1"/>
  <c r="J59" i="1" s="1"/>
  <c r="O32" i="1"/>
  <c r="O31" i="1"/>
  <c r="O39" i="1" s="1"/>
  <c r="O30" i="1"/>
  <c r="O38" i="1" s="1"/>
  <c r="O29" i="1"/>
  <c r="O26" i="1"/>
  <c r="O27" i="1" s="1"/>
  <c r="M62" i="1" s="1"/>
  <c r="O62" i="1" s="1"/>
  <c r="O24" i="1"/>
  <c r="O25" i="1" s="1"/>
  <c r="P22" i="1"/>
  <c r="O22" i="1"/>
  <c r="O23" i="1" s="1"/>
  <c r="O15" i="1" l="1"/>
  <c r="M61" i="1"/>
  <c r="O61" i="1" s="1"/>
  <c r="O57" i="1"/>
  <c r="O37" i="1"/>
  <c r="O40" i="1"/>
  <c r="O58" i="1"/>
  <c r="O59" i="1"/>
  <c r="P53" i="1"/>
  <c r="M59" i="1" s="1"/>
  <c r="O51" i="1" l="1"/>
  <c r="O50" i="1"/>
  <c r="H58" i="1" s="1"/>
  <c r="O49" i="1"/>
  <c r="J57" i="1" s="1"/>
  <c r="O48" i="1"/>
  <c r="H57" i="1" s="1"/>
  <c r="H59" i="1"/>
  <c r="P52" i="1"/>
  <c r="L59" i="1" s="1"/>
  <c r="P49" i="1"/>
  <c r="M57" i="1" s="1"/>
  <c r="P51" i="1" l="1"/>
  <c r="M58" i="1" s="1"/>
  <c r="P50" i="1"/>
  <c r="L58" i="1" s="1"/>
  <c r="P48" i="1"/>
  <c r="L57" i="1" s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0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<sst xmlns="http://schemas.openxmlformats.org/spreadsheetml/2006/main" count="164" uniqueCount="116">
  <si>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</si>
  <si>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</si>
  <si>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</si>
  <si>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</si>
  <si>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</si>
  <si>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</si>
  <si>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</si>
  <si>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</si>
  <si>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</si>
  <si>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</si>
  <si>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</si>
  <si>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</si>
  <si>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</si>
  <si>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</si>
  <si>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</si>
  <si>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</si>
  <si>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</si>
  <si>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</si>
  <si>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</si>
  <si>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Наличие полотенцесушителей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</si>
  <si>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</si>
  <si>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</si>
  <si>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</si>
  <si>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</si>
  <si>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</si>
  <si>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</si>
  <si>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</si>
  <si>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</si>
  <si>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</si>
  <si>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</si>
  <si>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</si>
  <si>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</si>
  <si>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</si>
  <si>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</si>
  <si>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</si>
  <si>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</si>
  <si>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</si>
  <si>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</si>
  <si>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</si>
  <si>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</si>
  <si>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</si>
  <si>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</si>
  <si>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</si>
  <si>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</si>
  <si>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</si>
  <si>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</si>
  <si>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</si>
  <si>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</si>
  <si>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</si>
  <si>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</si>
  <si>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</si>
  <si>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</si>
  <si>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</si>
  <si>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</si>
  <si>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</si>
  <si>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</si>
  <si>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</si>
  <si>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</si>
  <si>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</si>
  <si>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</si>
  <si>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</si>
  <si>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</si>
  <si>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</si>
  <si>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 xml:space="preserve">Qот = </t>
  </si>
  <si>
    <t xml:space="preserve">Qвент = </t>
  </si>
  <si>
    <t>ГВСср (тупиковая схема)</t>
  </si>
  <si>
    <t xml:space="preserve">Qгвс ср = </t>
  </si>
  <si>
    <t>ГВСmax (тупиковая схема)</t>
  </si>
  <si>
    <t xml:space="preserve">Qmax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</si>
  <si>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</si>
  <si>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</si>
  <si>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</si>
  <si>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</si>
  <si>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</si>
  <si>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</si>
  <si>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</si>
  <si>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</si>
  <si>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</si>
  <si>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</si>
  <si>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</si>
  <si>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</si>
  <si>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</si>
  <si>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</si>
  <si>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</si>
  <si>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</si>
  <si>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</si>
  <si>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</si>
  <si>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Gгвс ср = </t>
  </si>
  <si>
    <t xml:space="preserve">Gmax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</si>
  <si>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</si>
  <si>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</si>
  <si>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</si>
  <si>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</si>
  <si>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</si>
  <si>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 xml:space="preserve">Схема присоединения системы отопления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</si>
  <si>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</si>
  <si>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</si>
  <si>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</si>
  <si>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</si>
  <si>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Gmax</t>
  </si>
  <si>
    <t>Т3</t>
  </si>
  <si>
    <t>прямой трубопровод</t>
  </si>
  <si>
    <t>обратный трубопровод</t>
  </si>
  <si>
    <t>подающий тр-д ГВС</t>
  </si>
  <si>
    <t>Gгвс min=0,04Gгвс max</t>
  </si>
  <si>
    <t>ТСЖ «Улыбка»
г. Иваново, ул. Петрова, д. 2</t>
  </si>
  <si>
    <t>Коэф.</t>
  </si>
  <si>
    <t xml:space="preserve">Gот min = </t>
  </si>
  <si>
    <t>Gот ном</t>
  </si>
  <si>
    <t>Gгвс min =</t>
  </si>
  <si>
    <t>Gгвс ср</t>
  </si>
  <si>
    <t>регулирование</t>
  </si>
  <si>
    <t>полотенцесушители</t>
  </si>
  <si>
    <t>см. примечание</t>
  </si>
  <si>
    <t>Система теплоснабжения 2-х трубная</t>
  </si>
  <si>
    <t>Схема присоединения системы ГВС - открытая без циркуляционной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</si>
</sst>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37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right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9" xfId="0" applyNumberFormat="1" applyFont="1" applyFill="1" applyBorder="1" applyAlignment="1">
      <alignment horizontal="left" vertical="center"/>
    </xf>
    <xf numFmtId="164" fontId="2" fillId="2" borderId="35" xfId="0" applyNumberFormat="1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right" vertical="center"/>
    </xf>
    <xf numFmtId="0" fontId="2" fillId="2" borderId="46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87</xdr:row>
          <xdr:rowOff>9525</xdr:rowOff>
        </xdr:from>
        <xdr:to>
          <xdr:col>15</xdr:col>
          <xdr:colOff>704850</xdr:colOff>
          <xdr:row>90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topLeftCell="A3" zoomScale="86" zoomScaleNormal="100" zoomScaleSheetLayoutView="86" workbookViewId="0">
      <selection activeCell="X52" sqref="X52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2.95" customHeight="1" thickBot="1" x14ac:dyDescent="0.3">
      <c r="A2" s="6"/>
      <c r="B2" s="7"/>
      <c r="C2" s="7"/>
      <c r="D2" s="7"/>
      <c r="E2" s="7"/>
      <c r="F2" s="113" t="s">
        <v>1</v>
      </c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58"/>
    </row>
    <row r="3" spans="1:17" ht="12.95" customHeight="1" x14ac:dyDescent="0.25">
      <c r="A3" s="6"/>
      <c r="B3" s="7"/>
      <c r="C3" s="7"/>
      <c r="D3" s="7"/>
      <c r="E3" s="7"/>
      <c r="F3" s="117" t="s">
        <v>2</v>
      </c>
      <c r="G3" s="118"/>
      <c r="H3" s="118"/>
      <c r="I3" s="118"/>
      <c r="J3" s="118"/>
      <c r="K3" s="118"/>
      <c r="L3" s="116" t="s">
        <v>63</v>
      </c>
      <c r="M3" s="116"/>
      <c r="N3" s="116"/>
      <c r="O3" s="16">
        <v>0.27</v>
      </c>
      <c r="P3" s="41" t="s">
        <v>3</v>
      </c>
      <c r="Q3" s="58"/>
    </row>
    <row r="4" spans="1:17" ht="12.95" customHeight="1" x14ac:dyDescent="0.25">
      <c r="A4" s="6"/>
      <c r="B4" s="7"/>
      <c r="C4" s="7"/>
      <c r="D4" s="7"/>
      <c r="E4" s="7"/>
      <c r="F4" s="68" t="s">
        <v>4</v>
      </c>
      <c r="G4" s="69"/>
      <c r="H4" s="69"/>
      <c r="I4" s="69"/>
      <c r="J4" s="69"/>
      <c r="K4" s="69"/>
      <c r="L4" s="73" t="s">
        <v>64</v>
      </c>
      <c r="M4" s="73"/>
      <c r="N4" s="73"/>
      <c r="O4" s="23">
        <v>0</v>
      </c>
      <c r="P4" s="38" t="s">
        <v>3</v>
      </c>
      <c r="Q4" s="58"/>
    </row>
    <row r="5" spans="1:17" ht="12.95" customHeight="1" x14ac:dyDescent="0.25">
      <c r="A5" s="6"/>
      <c r="B5" s="7"/>
      <c r="C5" s="7"/>
      <c r="D5" s="7"/>
      <c r="E5" s="7"/>
      <c r="F5" s="68" t="s">
        <v>5</v>
      </c>
      <c r="G5" s="69"/>
      <c r="H5" s="69"/>
      <c r="I5" s="69"/>
      <c r="J5" s="69"/>
      <c r="K5" s="69"/>
      <c r="L5" s="73" t="s">
        <v>64</v>
      </c>
      <c r="M5" s="73"/>
      <c r="N5" s="73"/>
      <c r="O5" s="23">
        <v>0</v>
      </c>
      <c r="P5" s="38" t="s">
        <v>3</v>
      </c>
      <c r="Q5" s="58"/>
    </row>
    <row r="6" spans="1:17" ht="12.95" customHeight="1" x14ac:dyDescent="0.25">
      <c r="A6" s="6"/>
      <c r="B6" s="7"/>
      <c r="C6" s="7"/>
      <c r="D6" s="7"/>
      <c r="E6" s="7"/>
      <c r="F6" s="68" t="s">
        <v>65</v>
      </c>
      <c r="G6" s="69"/>
      <c r="H6" s="69"/>
      <c r="I6" s="69"/>
      <c r="J6" s="69"/>
      <c r="K6" s="69"/>
      <c r="L6" s="73" t="s">
        <v>66</v>
      </c>
      <c r="M6" s="73"/>
      <c r="N6" s="73"/>
      <c r="O6" s="23">
        <v>0.11</v>
      </c>
      <c r="P6" s="38" t="s">
        <v>3</v>
      </c>
      <c r="Q6" s="58"/>
    </row>
    <row r="7" spans="1:17" ht="12.95" customHeight="1" x14ac:dyDescent="0.25">
      <c r="A7" s="6"/>
      <c r="B7" s="7"/>
      <c r="C7" s="7"/>
      <c r="D7" s="7"/>
      <c r="E7" s="7"/>
      <c r="F7" s="68" t="s">
        <v>67</v>
      </c>
      <c r="G7" s="69"/>
      <c r="H7" s="69"/>
      <c r="I7" s="69"/>
      <c r="J7" s="69"/>
      <c r="K7" s="69"/>
      <c r="L7" s="73" t="s">
        <v>68</v>
      </c>
      <c r="M7" s="73"/>
      <c r="N7" s="73"/>
      <c r="O7" s="23">
        <v>0.17</v>
      </c>
      <c r="P7" s="38" t="s">
        <v>3</v>
      </c>
      <c r="Q7" s="58"/>
    </row>
    <row r="8" spans="1:17" ht="12.95" customHeight="1" x14ac:dyDescent="0.25">
      <c r="A8" s="6"/>
      <c r="B8" s="7"/>
      <c r="C8" s="7"/>
      <c r="D8" s="7"/>
      <c r="E8" s="7"/>
      <c r="F8" s="68" t="s">
        <v>6</v>
      </c>
      <c r="G8" s="69"/>
      <c r="H8" s="69"/>
      <c r="I8" s="69"/>
      <c r="J8" s="69"/>
      <c r="K8" s="69"/>
      <c r="L8" s="73" t="s">
        <v>69</v>
      </c>
      <c r="M8" s="73"/>
      <c r="N8" s="73"/>
      <c r="O8" s="20">
        <v>130</v>
      </c>
      <c r="P8" s="39">
        <v>70</v>
      </c>
      <c r="Q8" s="58"/>
    </row>
    <row r="9" spans="1:17" ht="12.95" customHeight="1" x14ac:dyDescent="0.25">
      <c r="A9" s="6"/>
      <c r="B9" s="7"/>
      <c r="C9" s="7"/>
      <c r="D9" s="7"/>
      <c r="E9" s="7"/>
      <c r="F9" s="68" t="s">
        <v>7</v>
      </c>
      <c r="G9" s="69"/>
      <c r="H9" s="69"/>
      <c r="I9" s="69"/>
      <c r="J9" s="69"/>
      <c r="K9" s="69"/>
      <c r="L9" s="73" t="s">
        <v>70</v>
      </c>
      <c r="M9" s="73"/>
      <c r="N9" s="73"/>
      <c r="O9" s="20">
        <v>65</v>
      </c>
      <c r="P9" s="38" t="s">
        <v>8</v>
      </c>
      <c r="Q9" s="58"/>
    </row>
    <row r="10" spans="1:17" ht="12.95" customHeight="1" x14ac:dyDescent="0.25">
      <c r="A10" s="6"/>
      <c r="B10" s="7"/>
      <c r="C10" s="7"/>
      <c r="D10" s="7"/>
      <c r="E10" s="7"/>
      <c r="F10" s="68" t="s">
        <v>9</v>
      </c>
      <c r="G10" s="69"/>
      <c r="H10" s="69"/>
      <c r="I10" s="69"/>
      <c r="J10" s="69"/>
      <c r="K10" s="69"/>
      <c r="L10" s="73" t="s">
        <v>71</v>
      </c>
      <c r="M10" s="73"/>
      <c r="N10" s="73"/>
      <c r="O10" s="20">
        <v>5</v>
      </c>
      <c r="P10" s="38" t="s">
        <v>8</v>
      </c>
      <c r="Q10" s="58"/>
    </row>
    <row r="11" spans="1:17" ht="12.95" customHeight="1" x14ac:dyDescent="0.25">
      <c r="A11" s="6"/>
      <c r="B11" s="7"/>
      <c r="C11" s="7"/>
      <c r="D11" s="7"/>
      <c r="E11" s="7"/>
      <c r="F11" s="68" t="s">
        <v>72</v>
      </c>
      <c r="G11" s="69"/>
      <c r="H11" s="69"/>
      <c r="I11" s="69"/>
      <c r="J11" s="69"/>
      <c r="K11" s="69"/>
      <c r="L11" s="73" t="s">
        <v>73</v>
      </c>
      <c r="M11" s="73"/>
      <c r="N11" s="73"/>
      <c r="O11" s="25">
        <v>6</v>
      </c>
      <c r="P11" s="38" t="s">
        <v>10</v>
      </c>
      <c r="Q11" s="58"/>
    </row>
    <row r="12" spans="1:17" ht="12.95" customHeight="1" x14ac:dyDescent="0.25">
      <c r="A12" s="6"/>
      <c r="B12" s="7"/>
      <c r="C12" s="7"/>
      <c r="D12" s="7"/>
      <c r="E12" s="7"/>
      <c r="F12" s="68" t="s">
        <v>74</v>
      </c>
      <c r="G12" s="69"/>
      <c r="H12" s="69"/>
      <c r="I12" s="69"/>
      <c r="J12" s="69"/>
      <c r="K12" s="69"/>
      <c r="L12" s="73" t="s">
        <v>75</v>
      </c>
      <c r="M12" s="73"/>
      <c r="N12" s="73"/>
      <c r="O12" s="25">
        <v>4</v>
      </c>
      <c r="P12" s="38" t="s">
        <v>10</v>
      </c>
      <c r="Q12" s="58"/>
    </row>
    <row r="13" spans="1:17" ht="12.95" customHeight="1" x14ac:dyDescent="0.25">
      <c r="A13" s="6"/>
      <c r="B13" s="7"/>
      <c r="C13" s="7"/>
      <c r="D13" s="7"/>
      <c r="E13" s="7"/>
      <c r="F13" s="68" t="s">
        <v>76</v>
      </c>
      <c r="G13" s="69"/>
      <c r="H13" s="69"/>
      <c r="I13" s="69"/>
      <c r="J13" s="69"/>
      <c r="K13" s="69"/>
      <c r="L13" s="73" t="s">
        <v>77</v>
      </c>
      <c r="M13" s="73"/>
      <c r="N13" s="73"/>
      <c r="O13" s="25">
        <v>5.5</v>
      </c>
      <c r="P13" s="38" t="s">
        <v>10</v>
      </c>
      <c r="Q13" s="58"/>
    </row>
    <row r="14" spans="1:17" ht="12.95" customHeight="1" x14ac:dyDescent="0.25">
      <c r="A14" s="6"/>
      <c r="B14" s="7"/>
      <c r="C14" s="7"/>
      <c r="D14" s="7"/>
      <c r="E14" s="7"/>
      <c r="F14" s="68" t="s">
        <v>11</v>
      </c>
      <c r="G14" s="69"/>
      <c r="H14" s="69"/>
      <c r="I14" s="69"/>
      <c r="J14" s="69"/>
      <c r="K14" s="69"/>
      <c r="L14" s="73" t="s">
        <v>12</v>
      </c>
      <c r="M14" s="73"/>
      <c r="N14" s="73"/>
      <c r="O14" s="20">
        <v>0.19</v>
      </c>
      <c r="P14" s="38" t="s">
        <v>10</v>
      </c>
      <c r="Q14" s="58"/>
    </row>
    <row r="15" spans="1:17" ht="12.95" customHeight="1" x14ac:dyDescent="0.25">
      <c r="A15" s="6"/>
      <c r="B15" s="7"/>
      <c r="C15" s="7"/>
      <c r="D15" s="7"/>
      <c r="E15" s="7"/>
      <c r="F15" s="68" t="s">
        <v>13</v>
      </c>
      <c r="G15" s="69"/>
      <c r="H15" s="69"/>
      <c r="I15" s="69"/>
      <c r="J15" s="69"/>
      <c r="K15" s="69"/>
      <c r="L15" s="73" t="s">
        <v>14</v>
      </c>
      <c r="M15" s="73"/>
      <c r="N15" s="73"/>
      <c r="O15" s="24">
        <f>IF(O14&gt;0,(O14/2),)</f>
        <v>9.5000000000000001E-2</v>
      </c>
      <c r="P15" s="38" t="s">
        <v>10</v>
      </c>
      <c r="Q15" s="58"/>
    </row>
    <row r="16" spans="1:17" ht="12.95" customHeight="1" x14ac:dyDescent="0.25">
      <c r="A16" s="6"/>
      <c r="B16" s="7"/>
      <c r="C16" s="7"/>
      <c r="D16" s="7"/>
      <c r="E16" s="7"/>
      <c r="F16" s="68" t="s">
        <v>78</v>
      </c>
      <c r="G16" s="69"/>
      <c r="H16" s="69"/>
      <c r="I16" s="69"/>
      <c r="J16" s="69"/>
      <c r="K16" s="69"/>
      <c r="L16" s="73" t="s">
        <v>15</v>
      </c>
      <c r="M16" s="73"/>
      <c r="N16" s="73"/>
      <c r="O16" s="20">
        <v>33</v>
      </c>
      <c r="P16" s="38" t="s">
        <v>16</v>
      </c>
      <c r="Q16" s="58"/>
    </row>
    <row r="17" spans="1:18" ht="12.95" customHeight="1" x14ac:dyDescent="0.25">
      <c r="A17" s="6"/>
      <c r="B17" s="7"/>
      <c r="C17" s="7"/>
      <c r="D17" s="7"/>
      <c r="E17" s="7"/>
      <c r="F17" s="68" t="s">
        <v>79</v>
      </c>
      <c r="G17" s="69"/>
      <c r="H17" s="69"/>
      <c r="I17" s="69"/>
      <c r="J17" s="69"/>
      <c r="K17" s="69"/>
      <c r="L17" s="73" t="s">
        <v>80</v>
      </c>
      <c r="M17" s="73"/>
      <c r="N17" s="73"/>
      <c r="O17" s="20">
        <v>4.49</v>
      </c>
      <c r="P17" s="38" t="s">
        <v>16</v>
      </c>
      <c r="Q17" s="58"/>
    </row>
    <row r="18" spans="1:18" ht="12.95" customHeight="1" x14ac:dyDescent="0.25">
      <c r="A18" s="6"/>
      <c r="B18" s="7"/>
      <c r="C18" s="7"/>
      <c r="D18" s="7"/>
      <c r="E18" s="7"/>
      <c r="F18" s="68" t="s">
        <v>81</v>
      </c>
      <c r="G18" s="69"/>
      <c r="H18" s="69"/>
      <c r="I18" s="69"/>
      <c r="J18" s="69"/>
      <c r="K18" s="69"/>
      <c r="L18" s="73" t="s">
        <v>17</v>
      </c>
      <c r="M18" s="73"/>
      <c r="N18" s="73"/>
      <c r="O18" s="20">
        <v>28.2</v>
      </c>
      <c r="P18" s="38" t="s">
        <v>16</v>
      </c>
      <c r="Q18" s="58"/>
    </row>
    <row r="19" spans="1:18" ht="12.95" customHeight="1" x14ac:dyDescent="0.25">
      <c r="A19" s="6"/>
      <c r="B19" s="7"/>
      <c r="C19" s="7"/>
      <c r="D19" s="7"/>
      <c r="E19" s="7"/>
      <c r="F19" s="68" t="s">
        <v>82</v>
      </c>
      <c r="G19" s="69"/>
      <c r="H19" s="69"/>
      <c r="I19" s="69"/>
      <c r="J19" s="69"/>
      <c r="K19" s="69"/>
      <c r="L19" s="73" t="s">
        <v>83</v>
      </c>
      <c r="M19" s="73"/>
      <c r="N19" s="73"/>
      <c r="O19" s="20">
        <v>6.18</v>
      </c>
      <c r="P19" s="38" t="s">
        <v>10</v>
      </c>
      <c r="Q19" s="58"/>
    </row>
    <row r="20" spans="1:18" ht="12.95" customHeight="1" x14ac:dyDescent="0.25">
      <c r="A20" s="6"/>
      <c r="B20" s="7"/>
      <c r="C20" s="7"/>
      <c r="D20" s="7"/>
      <c r="E20" s="7"/>
      <c r="F20" s="68" t="s">
        <v>18</v>
      </c>
      <c r="G20" s="69"/>
      <c r="H20" s="69"/>
      <c r="I20" s="69"/>
      <c r="J20" s="69"/>
      <c r="K20" s="69"/>
      <c r="L20" s="73"/>
      <c r="M20" s="73"/>
      <c r="N20" s="73"/>
      <c r="O20" s="26">
        <v>0.5</v>
      </c>
      <c r="P20" s="38" t="s">
        <v>106</v>
      </c>
      <c r="Q20" s="58"/>
      <c r="R20" s="5" t="s">
        <v>113</v>
      </c>
    </row>
    <row r="21" spans="1:18" ht="12.95" customHeight="1" thickBot="1" x14ac:dyDescent="0.3">
      <c r="A21" s="6"/>
      <c r="B21" s="7"/>
      <c r="C21" s="7"/>
      <c r="D21" s="7"/>
      <c r="E21" s="7"/>
      <c r="F21" s="70" t="s">
        <v>19</v>
      </c>
      <c r="G21" s="71"/>
      <c r="H21" s="71"/>
      <c r="I21" s="71"/>
      <c r="J21" s="71"/>
      <c r="K21" s="71"/>
      <c r="L21" s="74"/>
      <c r="M21" s="74"/>
      <c r="N21" s="74"/>
      <c r="O21" s="60">
        <v>0.1</v>
      </c>
      <c r="P21" s="40" t="s">
        <v>106</v>
      </c>
      <c r="Q21" s="58"/>
      <c r="R21" s="5" t="s">
        <v>113</v>
      </c>
    </row>
    <row r="22" spans="1:18" ht="12.95" hidden="1" customHeight="1" x14ac:dyDescent="0.3">
      <c r="A22" s="6"/>
      <c r="B22" s="7"/>
      <c r="C22" s="7"/>
      <c r="D22" s="7"/>
      <c r="E22" s="7"/>
      <c r="F22" s="146"/>
      <c r="G22" s="146"/>
      <c r="H22" s="146"/>
      <c r="I22" s="146"/>
      <c r="J22" s="146"/>
      <c r="K22" s="146"/>
      <c r="L22" s="146"/>
      <c r="M22" s="146"/>
      <c r="N22" s="146"/>
      <c r="O22" s="15">
        <f>O8*0.01</f>
        <v>1.3</v>
      </c>
      <c r="P22" s="15">
        <f>O9-O10</f>
        <v>60</v>
      </c>
      <c r="Q22" s="58"/>
    </row>
    <row r="23" spans="1:18" ht="12.95" hidden="1" customHeight="1" x14ac:dyDescent="0.25">
      <c r="A23" s="6"/>
      <c r="B23" s="7"/>
      <c r="C23" s="7"/>
      <c r="D23" s="7"/>
      <c r="E23" s="7"/>
      <c r="F23" s="147" t="s">
        <v>21</v>
      </c>
      <c r="G23" s="147"/>
      <c r="H23" s="147"/>
      <c r="I23" s="147"/>
      <c r="J23" s="147"/>
      <c r="K23" s="147"/>
      <c r="L23" s="147"/>
      <c r="M23" s="147"/>
      <c r="N23" s="147"/>
      <c r="O23" s="20">
        <f>(O22^5)*(-0.0005625*O11-1.3864)+(O22^4)*(0.054517*O11+7.325)+(O22^3)*(-0.27408*O11-15.474)+(O22^2)*(0.52327*O11-5.0668)+O22*(-0.42067*O11-38.224)+0.16333*O11+1011.185</f>
        <v>935.02135047144998</v>
      </c>
      <c r="P23" s="20"/>
      <c r="Q23" s="58"/>
    </row>
    <row r="24" spans="1:18" ht="12.95" hidden="1" customHeight="1" x14ac:dyDescent="0.3">
      <c r="A24" s="6"/>
      <c r="B24" s="7"/>
      <c r="C24" s="7"/>
      <c r="D24" s="7"/>
      <c r="E24" s="7"/>
      <c r="F24" s="148"/>
      <c r="G24" s="148"/>
      <c r="H24" s="148"/>
      <c r="I24" s="148"/>
      <c r="J24" s="148"/>
      <c r="K24" s="148"/>
      <c r="L24" s="148"/>
      <c r="M24" s="148"/>
      <c r="N24" s="148"/>
      <c r="O24" s="20">
        <f>P8*0.01</f>
        <v>0.70000000000000007</v>
      </c>
      <c r="P24" s="20"/>
      <c r="Q24" s="58"/>
    </row>
    <row r="25" spans="1:18" ht="12.95" hidden="1" customHeight="1" x14ac:dyDescent="0.25">
      <c r="A25" s="6"/>
      <c r="B25" s="7"/>
      <c r="C25" s="7"/>
      <c r="D25" s="7"/>
      <c r="E25" s="7"/>
      <c r="F25" s="147" t="s">
        <v>22</v>
      </c>
      <c r="G25" s="147"/>
      <c r="H25" s="147"/>
      <c r="I25" s="147"/>
      <c r="J25" s="147"/>
      <c r="K25" s="147"/>
      <c r="L25" s="147"/>
      <c r="M25" s="147"/>
      <c r="N25" s="147"/>
      <c r="O25" s="20">
        <f>(O24^5)*(-0.0005625*O12-1.3864)+(O24^4)*(0.054517*O12+7.325)+(O24^3)*(-0.27408*O12-15.474)+(O24^2)*(0.52327*O12-5.0668)+O24*(-0.42067*O12-38.224)+0.16333*O12+1011.185</f>
        <v>978.34060166129996</v>
      </c>
      <c r="P25" s="20"/>
      <c r="Q25" s="58"/>
    </row>
    <row r="26" spans="1:18" ht="12.95" hidden="1" customHeight="1" x14ac:dyDescent="0.3">
      <c r="A26" s="6"/>
      <c r="B26" s="7"/>
      <c r="C26" s="7"/>
      <c r="D26" s="7"/>
      <c r="E26" s="7"/>
      <c r="F26" s="148"/>
      <c r="G26" s="148"/>
      <c r="H26" s="148"/>
      <c r="I26" s="148"/>
      <c r="J26" s="148"/>
      <c r="K26" s="148"/>
      <c r="L26" s="148"/>
      <c r="M26" s="148"/>
      <c r="N26" s="148"/>
      <c r="O26" s="20">
        <f>(O9-O10)*0.01</f>
        <v>0.6</v>
      </c>
      <c r="P26" s="20"/>
      <c r="Q26" s="58"/>
    </row>
    <row r="27" spans="1:18" ht="12.95" hidden="1" customHeight="1" x14ac:dyDescent="0.25">
      <c r="A27" s="6"/>
      <c r="B27" s="7"/>
      <c r="C27" s="7"/>
      <c r="D27" s="7"/>
      <c r="E27" s="7"/>
      <c r="F27" s="149" t="s">
        <v>23</v>
      </c>
      <c r="G27" s="149"/>
      <c r="H27" s="149"/>
      <c r="I27" s="149"/>
      <c r="J27" s="149"/>
      <c r="K27" s="149"/>
      <c r="L27" s="149"/>
      <c r="M27" s="149"/>
      <c r="N27" s="149"/>
      <c r="O27" s="37">
        <f>(O26^5)*(-0.0005625*O13-1.3864)+(O26^4)*(0.054517*O13+7.325)+(O26^3)*(-0.27408*O13-15.474)+(O26^2)*(0.52327*O13-5.0668)+O26*(-0.42067*O13-38.224)+0.16333*O13+1011.185</f>
        <v>984.1848722435999</v>
      </c>
      <c r="P27" s="37"/>
      <c r="Q27" s="58"/>
    </row>
    <row r="28" spans="1:18" ht="12.95" customHeight="1" thickBot="1" x14ac:dyDescent="0.3">
      <c r="A28" s="6"/>
      <c r="B28" s="7"/>
      <c r="C28" s="7"/>
      <c r="D28" s="7"/>
      <c r="E28" s="7"/>
      <c r="F28" s="113" t="s">
        <v>84</v>
      </c>
      <c r="G28" s="114"/>
      <c r="H28" s="114"/>
      <c r="I28" s="114"/>
      <c r="J28" s="114"/>
      <c r="K28" s="114"/>
      <c r="L28" s="114"/>
      <c r="M28" s="114"/>
      <c r="N28" s="114"/>
      <c r="O28" s="114"/>
      <c r="P28" s="115"/>
      <c r="Q28" s="58"/>
    </row>
    <row r="29" spans="1:18" ht="12.95" customHeight="1" x14ac:dyDescent="0.25">
      <c r="A29" s="6"/>
      <c r="B29" s="7"/>
      <c r="C29" s="7"/>
      <c r="D29" s="7"/>
      <c r="E29" s="7"/>
      <c r="F29" s="87" t="s">
        <v>2</v>
      </c>
      <c r="G29" s="88"/>
      <c r="H29" s="88"/>
      <c r="I29" s="88"/>
      <c r="J29" s="88"/>
      <c r="K29" s="88"/>
      <c r="L29" s="72" t="s">
        <v>85</v>
      </c>
      <c r="M29" s="72"/>
      <c r="N29" s="72"/>
      <c r="O29" s="33">
        <f>ABS(O3*1000/(O8-P8))</f>
        <v>4.5</v>
      </c>
      <c r="P29" s="34" t="s">
        <v>20</v>
      </c>
      <c r="Q29" s="58"/>
    </row>
    <row r="30" spans="1:18" ht="12.95" customHeight="1" x14ac:dyDescent="0.25">
      <c r="A30" s="6"/>
      <c r="B30" s="7"/>
      <c r="C30" s="7"/>
      <c r="D30" s="7"/>
      <c r="E30" s="7"/>
      <c r="F30" s="68" t="s">
        <v>4</v>
      </c>
      <c r="G30" s="69"/>
      <c r="H30" s="69"/>
      <c r="I30" s="69"/>
      <c r="J30" s="69"/>
      <c r="K30" s="69"/>
      <c r="L30" s="73" t="s">
        <v>86</v>
      </c>
      <c r="M30" s="73"/>
      <c r="N30" s="73"/>
      <c r="O30" s="22">
        <f>ABS(O4*1000/(-0.68*((O8-P8)/10)^2+16.1*(O8-P8)/10-32.56))</f>
        <v>0</v>
      </c>
      <c r="P30" s="35" t="s">
        <v>20</v>
      </c>
      <c r="Q30" s="58"/>
    </row>
    <row r="31" spans="1:18" ht="12.95" customHeight="1" x14ac:dyDescent="0.25">
      <c r="A31" s="6"/>
      <c r="B31" s="7"/>
      <c r="C31" s="7"/>
      <c r="D31" s="7"/>
      <c r="E31" s="7"/>
      <c r="F31" s="68" t="s">
        <v>5</v>
      </c>
      <c r="G31" s="69"/>
      <c r="H31" s="69"/>
      <c r="I31" s="69"/>
      <c r="J31" s="69"/>
      <c r="K31" s="69"/>
      <c r="L31" s="73" t="s">
        <v>86</v>
      </c>
      <c r="M31" s="73"/>
      <c r="N31" s="73"/>
      <c r="O31" s="22">
        <f>ABS(O5*1000/(O8-P8))</f>
        <v>0</v>
      </c>
      <c r="P31" s="35" t="s">
        <v>20</v>
      </c>
      <c r="Q31" s="58"/>
    </row>
    <row r="32" spans="1:18" ht="12.95" customHeight="1" x14ac:dyDescent="0.25">
      <c r="A32" s="6"/>
      <c r="B32" s="7"/>
      <c r="C32" s="7"/>
      <c r="D32" s="7"/>
      <c r="E32" s="7"/>
      <c r="F32" s="68" t="s">
        <v>65</v>
      </c>
      <c r="G32" s="69"/>
      <c r="H32" s="69"/>
      <c r="I32" s="69"/>
      <c r="J32" s="69"/>
      <c r="K32" s="69"/>
      <c r="L32" s="73" t="s">
        <v>87</v>
      </c>
      <c r="M32" s="73"/>
      <c r="N32" s="73"/>
      <c r="O32" s="22">
        <f>IF(O9&gt;0,O6*1000/(O9-O10),)</f>
        <v>1.8333333333333333</v>
      </c>
      <c r="P32" s="35" t="s">
        <v>20</v>
      </c>
      <c r="Q32" s="58"/>
    </row>
    <row r="33" spans="1:18" ht="12.95" customHeight="1" thickBot="1" x14ac:dyDescent="0.3">
      <c r="A33" s="6"/>
      <c r="B33" s="7"/>
      <c r="C33" s="7"/>
      <c r="D33" s="7"/>
      <c r="E33" s="7"/>
      <c r="F33" s="70" t="s">
        <v>67</v>
      </c>
      <c r="G33" s="71"/>
      <c r="H33" s="71"/>
      <c r="I33" s="71"/>
      <c r="J33" s="71"/>
      <c r="K33" s="71"/>
      <c r="L33" s="74" t="s">
        <v>88</v>
      </c>
      <c r="M33" s="74"/>
      <c r="N33" s="74"/>
      <c r="O33" s="31">
        <f>IF(O9&gt;0,O7*1000/(O9-O10),)</f>
        <v>2.8333333333333335</v>
      </c>
      <c r="P33" s="36" t="s">
        <v>20</v>
      </c>
      <c r="Q33" s="58"/>
    </row>
    <row r="34" spans="1:18" ht="12.95" customHeight="1" thickBot="1" x14ac:dyDescent="0.3">
      <c r="A34" s="6"/>
      <c r="B34" s="7"/>
      <c r="C34" s="7"/>
      <c r="D34" s="7"/>
      <c r="E34" s="7"/>
      <c r="F34" s="113" t="s">
        <v>24</v>
      </c>
      <c r="G34" s="114"/>
      <c r="H34" s="114"/>
      <c r="I34" s="114"/>
      <c r="J34" s="114"/>
      <c r="K34" s="114"/>
      <c r="L34" s="114"/>
      <c r="M34" s="114"/>
      <c r="N34" s="114"/>
      <c r="O34" s="114"/>
      <c r="P34" s="115"/>
      <c r="Q34" s="58"/>
    </row>
    <row r="35" spans="1:18" ht="12.95" customHeight="1" x14ac:dyDescent="0.25">
      <c r="A35" s="6"/>
      <c r="B35" s="7"/>
      <c r="C35" s="7"/>
      <c r="D35" s="7"/>
      <c r="E35" s="7"/>
      <c r="F35" s="183" t="s">
        <v>2</v>
      </c>
      <c r="G35" s="184"/>
      <c r="H35" s="184"/>
      <c r="I35" s="185"/>
      <c r="J35" s="186" t="s">
        <v>107</v>
      </c>
      <c r="K35" s="187"/>
      <c r="L35" s="187"/>
      <c r="M35" s="64">
        <f>O20</f>
        <v>0.5</v>
      </c>
      <c r="N35" s="65" t="s">
        <v>108</v>
      </c>
      <c r="O35" s="66">
        <f>ABS(O20*O29)</f>
        <v>2.25</v>
      </c>
      <c r="P35" s="67" t="s">
        <v>20</v>
      </c>
      <c r="Q35" s="58"/>
      <c r="R35" s="5" t="s">
        <v>111</v>
      </c>
    </row>
    <row r="36" spans="1:18" ht="12.95" customHeight="1" x14ac:dyDescent="0.25">
      <c r="A36" s="6"/>
      <c r="B36" s="7"/>
      <c r="C36" s="7"/>
      <c r="D36" s="7"/>
      <c r="E36" s="7"/>
      <c r="F36" s="161"/>
      <c r="G36" s="162"/>
      <c r="H36" s="162"/>
      <c r="I36" s="162"/>
      <c r="J36" s="186" t="s">
        <v>89</v>
      </c>
      <c r="K36" s="187"/>
      <c r="L36" s="187"/>
      <c r="M36" s="187"/>
      <c r="N36" s="188"/>
      <c r="O36" s="22">
        <f>ABS(1.25*O29)</f>
        <v>5.625</v>
      </c>
      <c r="P36" s="35" t="s">
        <v>20</v>
      </c>
      <c r="Q36" s="58"/>
    </row>
    <row r="37" spans="1:18" ht="12.95" customHeight="1" x14ac:dyDescent="0.25">
      <c r="A37" s="6"/>
      <c r="B37" s="7"/>
      <c r="C37" s="7"/>
      <c r="D37" s="7"/>
      <c r="E37" s="7"/>
      <c r="F37" s="161" t="s">
        <v>25</v>
      </c>
      <c r="G37" s="162"/>
      <c r="H37" s="162"/>
      <c r="I37" s="162"/>
      <c r="J37" s="174" t="s">
        <v>90</v>
      </c>
      <c r="K37" s="175"/>
      <c r="L37" s="175"/>
      <c r="M37" s="175"/>
      <c r="N37" s="176"/>
      <c r="O37" s="22">
        <f>IF(O30=0,ABS(0*O31),ABS(0*O30))</f>
        <v>0</v>
      </c>
      <c r="P37" s="35" t="s">
        <v>20</v>
      </c>
      <c r="Q37" s="58"/>
    </row>
    <row r="38" spans="1:18" ht="12.95" customHeight="1" x14ac:dyDescent="0.25">
      <c r="A38" s="6"/>
      <c r="B38" s="7"/>
      <c r="C38" s="7"/>
      <c r="D38" s="7"/>
      <c r="E38" s="7"/>
      <c r="F38" s="161"/>
      <c r="G38" s="162"/>
      <c r="H38" s="162"/>
      <c r="I38" s="162"/>
      <c r="J38" s="174" t="s">
        <v>91</v>
      </c>
      <c r="K38" s="175"/>
      <c r="L38" s="175"/>
      <c r="M38" s="175"/>
      <c r="N38" s="176"/>
      <c r="O38" s="22">
        <f>ABS(1.25*O30)</f>
        <v>0</v>
      </c>
      <c r="P38" s="35" t="s">
        <v>20</v>
      </c>
      <c r="Q38" s="58"/>
    </row>
    <row r="39" spans="1:18" ht="12.95" customHeight="1" x14ac:dyDescent="0.25">
      <c r="A39" s="6"/>
      <c r="B39" s="7"/>
      <c r="C39" s="7"/>
      <c r="D39" s="7"/>
      <c r="E39" s="7"/>
      <c r="F39" s="161"/>
      <c r="G39" s="162"/>
      <c r="H39" s="162"/>
      <c r="I39" s="162"/>
      <c r="J39" s="174" t="s">
        <v>92</v>
      </c>
      <c r="K39" s="175"/>
      <c r="L39" s="175"/>
      <c r="M39" s="175"/>
      <c r="N39" s="176"/>
      <c r="O39" s="22">
        <f>ABS(1.25*O31)</f>
        <v>0</v>
      </c>
      <c r="P39" s="35" t="s">
        <v>20</v>
      </c>
      <c r="Q39" s="58"/>
    </row>
    <row r="40" spans="1:18" ht="12.95" customHeight="1" x14ac:dyDescent="0.25">
      <c r="A40" s="6"/>
      <c r="B40" s="7"/>
      <c r="C40" s="7"/>
      <c r="D40" s="7"/>
      <c r="E40" s="7"/>
      <c r="F40" s="161"/>
      <c r="G40" s="162"/>
      <c r="H40" s="162"/>
      <c r="I40" s="162"/>
      <c r="J40" s="177" t="s">
        <v>26</v>
      </c>
      <c r="K40" s="178"/>
      <c r="L40" s="178"/>
      <c r="M40" s="178"/>
      <c r="N40" s="179"/>
      <c r="O40" s="22">
        <f>O39+O38</f>
        <v>0</v>
      </c>
      <c r="P40" s="35" t="s">
        <v>20</v>
      </c>
      <c r="Q40" s="58"/>
    </row>
    <row r="41" spans="1:18" ht="12.95" customHeight="1" x14ac:dyDescent="0.25">
      <c r="A41" s="6"/>
      <c r="B41" s="7"/>
      <c r="C41" s="7"/>
      <c r="D41" s="7"/>
      <c r="E41" s="7"/>
      <c r="F41" s="161" t="s">
        <v>27</v>
      </c>
      <c r="G41" s="162"/>
      <c r="H41" s="162"/>
      <c r="I41" s="189"/>
      <c r="J41" s="174" t="s">
        <v>109</v>
      </c>
      <c r="K41" s="175"/>
      <c r="L41" s="175"/>
      <c r="M41" s="62">
        <f>O21</f>
        <v>0.1</v>
      </c>
      <c r="N41" s="63" t="s">
        <v>110</v>
      </c>
      <c r="O41" s="61">
        <f>ABS(O21*O32)</f>
        <v>0.18333333333333335</v>
      </c>
      <c r="P41" s="35" t="s">
        <v>20</v>
      </c>
      <c r="Q41" s="58"/>
      <c r="R41" s="5" t="s">
        <v>112</v>
      </c>
    </row>
    <row r="42" spans="1:18" ht="12.95" customHeight="1" thickBot="1" x14ac:dyDescent="0.3">
      <c r="A42" s="6"/>
      <c r="B42" s="7"/>
      <c r="C42" s="7"/>
      <c r="D42" s="7"/>
      <c r="E42" s="7"/>
      <c r="F42" s="163"/>
      <c r="G42" s="164"/>
      <c r="H42" s="164"/>
      <c r="I42" s="164"/>
      <c r="J42" s="180" t="s">
        <v>93</v>
      </c>
      <c r="K42" s="181"/>
      <c r="L42" s="181"/>
      <c r="M42" s="181"/>
      <c r="N42" s="182"/>
      <c r="O42" s="31">
        <f>ABS(O33)</f>
        <v>2.8333333333333335</v>
      </c>
      <c r="P42" s="36" t="s">
        <v>20</v>
      </c>
      <c r="Q42" s="58"/>
    </row>
    <row r="43" spans="1:18" ht="12.95" customHeight="1" x14ac:dyDescent="0.25">
      <c r="A43" s="6"/>
      <c r="B43" s="7"/>
      <c r="C43" s="7"/>
      <c r="D43" s="7"/>
      <c r="E43" s="7"/>
      <c r="F43" s="92" t="s">
        <v>114</v>
      </c>
      <c r="G43" s="93"/>
      <c r="H43" s="93"/>
      <c r="I43" s="93"/>
      <c r="J43" s="93"/>
      <c r="K43" s="93"/>
      <c r="L43" s="93"/>
      <c r="M43" s="93"/>
      <c r="N43" s="93"/>
      <c r="O43" s="93"/>
      <c r="P43" s="94"/>
      <c r="Q43" s="58"/>
    </row>
    <row r="44" spans="1:18" ht="12.95" customHeight="1" x14ac:dyDescent="0.25">
      <c r="A44" s="6"/>
      <c r="B44" s="7"/>
      <c r="C44" s="7"/>
      <c r="D44" s="7"/>
      <c r="E44" s="7"/>
      <c r="F44" s="95" t="s">
        <v>94</v>
      </c>
      <c r="G44" s="96"/>
      <c r="H44" s="96"/>
      <c r="I44" s="96"/>
      <c r="J44" s="96"/>
      <c r="K44" s="96"/>
      <c r="L44" s="96"/>
      <c r="M44" s="96"/>
      <c r="N44" s="96"/>
      <c r="O44" s="96"/>
      <c r="P44" s="97"/>
      <c r="Q44" s="58"/>
    </row>
    <row r="45" spans="1:18" ht="12.95" customHeight="1" x14ac:dyDescent="0.25">
      <c r="A45" s="6"/>
      <c r="B45" s="7"/>
      <c r="C45" s="7"/>
      <c r="D45" s="7"/>
      <c r="E45" s="7"/>
      <c r="F45" s="95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45" s="96"/>
      <c r="H45" s="96"/>
      <c r="I45" s="96"/>
      <c r="J45" s="96"/>
      <c r="K45" s="96"/>
      <c r="L45" s="96"/>
      <c r="M45" s="96"/>
      <c r="N45" s="96"/>
      <c r="O45" s="96"/>
      <c r="P45" s="97"/>
      <c r="Q45" s="58"/>
    </row>
    <row r="46" spans="1:18" ht="12.95" customHeight="1" thickBot="1" x14ac:dyDescent="0.3">
      <c r="A46" s="6"/>
      <c r="B46" s="7"/>
      <c r="C46" s="7"/>
      <c r="D46" s="7"/>
      <c r="E46" s="7"/>
      <c r="F46" s="98" t="s">
        <v>115</v>
      </c>
      <c r="G46" s="99"/>
      <c r="H46" s="99"/>
      <c r="I46" s="99"/>
      <c r="J46" s="99"/>
      <c r="K46" s="99"/>
      <c r="L46" s="99"/>
      <c r="M46" s="99"/>
      <c r="N46" s="99"/>
      <c r="O46" s="99"/>
      <c r="P46" s="100"/>
      <c r="Q46" s="58"/>
    </row>
    <row r="47" spans="1:18" ht="12.95" customHeight="1" x14ac:dyDescent="0.25">
      <c r="A47" s="6"/>
      <c r="B47" s="7"/>
      <c r="C47" s="7"/>
      <c r="D47" s="7"/>
      <c r="E47" s="7"/>
      <c r="F47" s="101" t="s">
        <v>28</v>
      </c>
      <c r="G47" s="102"/>
      <c r="H47" s="102"/>
      <c r="I47" s="102"/>
      <c r="J47" s="102" t="s">
        <v>0</v>
      </c>
      <c r="K47" s="102"/>
      <c r="L47" s="102"/>
      <c r="M47" s="102"/>
      <c r="N47" s="102"/>
      <c r="O47" s="28" t="s">
        <v>20</v>
      </c>
      <c r="P47" s="29" t="s">
        <v>29</v>
      </c>
      <c r="Q47" s="58"/>
    </row>
    <row r="48" spans="1:18" ht="12.95" customHeight="1" x14ac:dyDescent="0.25">
      <c r="A48" s="6"/>
      <c r="B48" s="7"/>
      <c r="C48" s="7"/>
      <c r="D48" s="7"/>
      <c r="E48" s="7"/>
      <c r="F48" s="165" t="s">
        <v>101</v>
      </c>
      <c r="G48" s="166"/>
      <c r="H48" s="166"/>
      <c r="I48" s="167"/>
      <c r="J48" s="73" t="s">
        <v>95</v>
      </c>
      <c r="K48" s="73"/>
      <c r="L48" s="73"/>
      <c r="M48" s="73"/>
      <c r="N48" s="73"/>
      <c r="O48" s="22">
        <f>ABS(O35+O37+O41)</f>
        <v>2.4333333333333336</v>
      </c>
      <c r="P48" s="30">
        <f>O48*1000/O23</f>
        <v>2.6024361177489852</v>
      </c>
      <c r="Q48" s="58"/>
    </row>
    <row r="49" spans="1:25" ht="12.95" customHeight="1" x14ac:dyDescent="0.25">
      <c r="A49" s="6"/>
      <c r="B49" s="7"/>
      <c r="C49" s="7"/>
      <c r="D49" s="7"/>
      <c r="E49" s="7"/>
      <c r="F49" s="171"/>
      <c r="G49" s="172"/>
      <c r="H49" s="172"/>
      <c r="I49" s="173"/>
      <c r="J49" s="73" t="s">
        <v>96</v>
      </c>
      <c r="K49" s="73"/>
      <c r="L49" s="73"/>
      <c r="M49" s="73"/>
      <c r="N49" s="73"/>
      <c r="O49" s="22">
        <f>ABS(O36+O40+O42)</f>
        <v>8.4583333333333339</v>
      </c>
      <c r="P49" s="30">
        <f>O49*1000/O23</f>
        <v>9.0461392449151372</v>
      </c>
      <c r="Q49" s="58"/>
    </row>
    <row r="50" spans="1:25" ht="12.95" customHeight="1" x14ac:dyDescent="0.25">
      <c r="A50" s="6"/>
      <c r="B50" s="7"/>
      <c r="C50" s="7"/>
      <c r="D50" s="7"/>
      <c r="E50" s="7"/>
      <c r="F50" s="165" t="s">
        <v>102</v>
      </c>
      <c r="G50" s="166"/>
      <c r="H50" s="166"/>
      <c r="I50" s="167"/>
      <c r="J50" s="73" t="s">
        <v>97</v>
      </c>
      <c r="K50" s="73"/>
      <c r="L50" s="73"/>
      <c r="M50" s="73"/>
      <c r="N50" s="73"/>
      <c r="O50" s="22">
        <f>ABS(O35+O37)</f>
        <v>2.25</v>
      </c>
      <c r="P50" s="30">
        <f>O50*1000/O25</f>
        <v>2.2998125562603877</v>
      </c>
      <c r="Q50" s="58"/>
    </row>
    <row r="51" spans="1:25" ht="12.95" customHeight="1" x14ac:dyDescent="0.25">
      <c r="A51" s="78" t="s">
        <v>57</v>
      </c>
      <c r="B51" s="81"/>
      <c r="C51" s="81"/>
      <c r="D51" s="81"/>
      <c r="E51" s="84"/>
      <c r="F51" s="171"/>
      <c r="G51" s="172"/>
      <c r="H51" s="172"/>
      <c r="I51" s="173"/>
      <c r="J51" s="73" t="s">
        <v>98</v>
      </c>
      <c r="K51" s="73"/>
      <c r="L51" s="73"/>
      <c r="M51" s="73"/>
      <c r="N51" s="73"/>
      <c r="O51" s="22">
        <f>ABS(O36+O40)</f>
        <v>5.625</v>
      </c>
      <c r="P51" s="30">
        <f>O51*1000/O25</f>
        <v>5.7495313906509695</v>
      </c>
      <c r="Q51" s="58"/>
    </row>
    <row r="52" spans="1:25" ht="12.95" customHeight="1" x14ac:dyDescent="0.25">
      <c r="A52" s="79"/>
      <c r="B52" s="82"/>
      <c r="C52" s="82"/>
      <c r="D52" s="82"/>
      <c r="E52" s="85"/>
      <c r="F52" s="165" t="s">
        <v>103</v>
      </c>
      <c r="G52" s="166"/>
      <c r="H52" s="166"/>
      <c r="I52" s="167"/>
      <c r="J52" s="73" t="s">
        <v>104</v>
      </c>
      <c r="K52" s="73"/>
      <c r="L52" s="73"/>
      <c r="M52" s="73"/>
      <c r="N52" s="73"/>
      <c r="O52" s="22">
        <f>ABS(0.04*O33)</f>
        <v>0.11333333333333334</v>
      </c>
      <c r="P52" s="30">
        <f>O52*1000/O27</f>
        <v>0.11515451672709892</v>
      </c>
      <c r="Q52" s="58"/>
    </row>
    <row r="53" spans="1:25" ht="12.95" customHeight="1" thickBot="1" x14ac:dyDescent="0.3">
      <c r="A53" s="79"/>
      <c r="B53" s="82"/>
      <c r="C53" s="82"/>
      <c r="D53" s="82"/>
      <c r="E53" s="85"/>
      <c r="F53" s="168"/>
      <c r="G53" s="169"/>
      <c r="H53" s="169"/>
      <c r="I53" s="170"/>
      <c r="J53" s="74" t="s">
        <v>99</v>
      </c>
      <c r="K53" s="74"/>
      <c r="L53" s="74"/>
      <c r="M53" s="74"/>
      <c r="N53" s="74"/>
      <c r="O53" s="31">
        <f>ABS(O33)</f>
        <v>2.8333333333333335</v>
      </c>
      <c r="P53" s="32">
        <f>O53*1000/O27</f>
        <v>2.878862918177473</v>
      </c>
      <c r="Q53" s="58"/>
    </row>
    <row r="54" spans="1:25" ht="12.95" customHeight="1" thickBot="1" x14ac:dyDescent="0.3">
      <c r="A54" s="79"/>
      <c r="B54" s="82"/>
      <c r="C54" s="82"/>
      <c r="D54" s="82"/>
      <c r="E54" s="85"/>
      <c r="F54" s="113" t="s">
        <v>30</v>
      </c>
      <c r="G54" s="114"/>
      <c r="H54" s="114"/>
      <c r="I54" s="114"/>
      <c r="J54" s="114"/>
      <c r="K54" s="114"/>
      <c r="L54" s="114"/>
      <c r="M54" s="114"/>
      <c r="N54" s="114"/>
      <c r="O54" s="114"/>
      <c r="P54" s="115"/>
      <c r="Q54" s="58"/>
    </row>
    <row r="55" spans="1:25" ht="12.95" customHeight="1" x14ac:dyDescent="0.25">
      <c r="A55" s="79"/>
      <c r="B55" s="83"/>
      <c r="C55" s="83"/>
      <c r="D55" s="83"/>
      <c r="E55" s="86"/>
      <c r="F55" s="87" t="s">
        <v>31</v>
      </c>
      <c r="G55" s="88"/>
      <c r="H55" s="110" t="s">
        <v>32</v>
      </c>
      <c r="I55" s="111"/>
      <c r="J55" s="111"/>
      <c r="K55" s="112"/>
      <c r="L55" s="110" t="s">
        <v>33</v>
      </c>
      <c r="M55" s="111"/>
      <c r="N55" s="112"/>
      <c r="O55" s="110" t="s">
        <v>34</v>
      </c>
      <c r="P55" s="142"/>
      <c r="Q55" s="58"/>
    </row>
    <row r="56" spans="1:25" ht="12.95" customHeight="1" x14ac:dyDescent="0.25">
      <c r="A56" s="79"/>
      <c r="B56" s="77"/>
      <c r="C56" s="77"/>
      <c r="D56" s="77"/>
      <c r="E56" s="76"/>
      <c r="F56" s="159"/>
      <c r="G56" s="160"/>
      <c r="H56" s="108" t="s">
        <v>35</v>
      </c>
      <c r="I56" s="109"/>
      <c r="J56" s="108" t="s">
        <v>36</v>
      </c>
      <c r="K56" s="109"/>
      <c r="L56" s="19" t="s">
        <v>35</v>
      </c>
      <c r="M56" s="108" t="s">
        <v>36</v>
      </c>
      <c r="N56" s="109"/>
      <c r="O56" s="108" t="s">
        <v>29</v>
      </c>
      <c r="P56" s="143"/>
      <c r="Q56" s="58"/>
    </row>
    <row r="57" spans="1:25" ht="12.95" customHeight="1" x14ac:dyDescent="0.25">
      <c r="A57" s="79"/>
      <c r="B57" s="77"/>
      <c r="C57" s="77"/>
      <c r="D57" s="77"/>
      <c r="E57" s="76"/>
      <c r="F57" s="161" t="s">
        <v>37</v>
      </c>
      <c r="G57" s="162"/>
      <c r="H57" s="105">
        <f>ABS(O48)</f>
        <v>2.4333333333333336</v>
      </c>
      <c r="I57" s="105"/>
      <c r="J57" s="105">
        <f>ABS(O49)</f>
        <v>8.4583333333333339</v>
      </c>
      <c r="K57" s="105"/>
      <c r="L57" s="19">
        <f>P48</f>
        <v>2.6024361177489852</v>
      </c>
      <c r="M57" s="105">
        <f>ABS(P49+M61)</f>
        <v>9.060216463572619</v>
      </c>
      <c r="N57" s="105"/>
      <c r="O57" s="105">
        <f>(4*(O29+O30+O31+O33)/100)*1000/O23</f>
        <v>0.31371832652316528</v>
      </c>
      <c r="P57" s="144"/>
      <c r="Q57" s="58"/>
      <c r="Y57" s="18"/>
    </row>
    <row r="58" spans="1:25" ht="12.95" customHeight="1" x14ac:dyDescent="0.25">
      <c r="A58" s="79"/>
      <c r="B58" s="77"/>
      <c r="C58" s="77"/>
      <c r="D58" s="77"/>
      <c r="E58" s="76"/>
      <c r="F58" s="161" t="s">
        <v>38</v>
      </c>
      <c r="G58" s="162"/>
      <c r="H58" s="105">
        <f>ABS(O50)</f>
        <v>2.25</v>
      </c>
      <c r="I58" s="105"/>
      <c r="J58" s="105">
        <f>ABS(O51)</f>
        <v>5.625</v>
      </c>
      <c r="K58" s="105"/>
      <c r="L58" s="19">
        <f>ABS(P50)</f>
        <v>2.2998125562603877</v>
      </c>
      <c r="M58" s="105">
        <f>ABS(P51)</f>
        <v>5.7495313906509695</v>
      </c>
      <c r="N58" s="105"/>
      <c r="O58" s="105">
        <f>(4*(O29+O30+O31)/100)*1000/O25</f>
        <v>0.18398500450083102</v>
      </c>
      <c r="P58" s="144"/>
      <c r="Q58" s="58"/>
    </row>
    <row r="59" spans="1:25" ht="12.95" customHeight="1" thickBot="1" x14ac:dyDescent="0.3">
      <c r="A59" s="79"/>
      <c r="B59" s="77"/>
      <c r="C59" s="77"/>
      <c r="D59" s="77"/>
      <c r="E59" s="76"/>
      <c r="F59" s="163" t="s">
        <v>100</v>
      </c>
      <c r="G59" s="164"/>
      <c r="H59" s="106">
        <f>ABS(O52)</f>
        <v>0.11333333333333334</v>
      </c>
      <c r="I59" s="106"/>
      <c r="J59" s="106">
        <f>ABS(O53)</f>
        <v>2.8333333333333335</v>
      </c>
      <c r="K59" s="106"/>
      <c r="L59" s="27">
        <f>ABS(P52)</f>
        <v>0.11515451672709892</v>
      </c>
      <c r="M59" s="106">
        <f>ABS(P53+M62)</f>
        <v>2.8805394324651177</v>
      </c>
      <c r="N59" s="106"/>
      <c r="O59" s="106">
        <f>(4*O33/100)*1000/O27</f>
        <v>0.11515451672709892</v>
      </c>
      <c r="P59" s="145"/>
      <c r="Q59" s="58"/>
    </row>
    <row r="60" spans="1:25" s="13" customFormat="1" ht="12.95" customHeight="1" x14ac:dyDescent="0.25">
      <c r="A60" s="79"/>
      <c r="B60" s="77"/>
      <c r="C60" s="77"/>
      <c r="D60" s="77"/>
      <c r="E60" s="77"/>
      <c r="F60" s="42"/>
      <c r="G60" s="42"/>
      <c r="H60" s="47"/>
      <c r="I60" s="47"/>
      <c r="J60" s="47"/>
      <c r="K60" s="47"/>
      <c r="L60" s="47"/>
      <c r="M60" s="47"/>
      <c r="N60" s="47"/>
      <c r="O60" s="47"/>
      <c r="P60" s="48"/>
      <c r="Q60" s="58"/>
    </row>
    <row r="61" spans="1:25" ht="12.95" hidden="1" customHeight="1" x14ac:dyDescent="0.25">
      <c r="A61" s="79"/>
      <c r="B61" s="77"/>
      <c r="C61" s="77"/>
      <c r="D61" s="77"/>
      <c r="E61" s="77"/>
      <c r="F61" s="103" t="s">
        <v>39</v>
      </c>
      <c r="G61" s="103"/>
      <c r="H61" s="107"/>
      <c r="I61" s="107"/>
      <c r="J61" s="107">
        <f>0.0025*(19.5*(O3+O5))</f>
        <v>1.3162500000000002E-2</v>
      </c>
      <c r="K61" s="107"/>
      <c r="L61" s="21"/>
      <c r="M61" s="107">
        <f>ABS(J61*1000/O23)</f>
        <v>1.4077218657481242E-2</v>
      </c>
      <c r="N61" s="107"/>
      <c r="O61" s="107">
        <f>4*M61/100</f>
        <v>5.6308874629924972E-4</v>
      </c>
      <c r="P61" s="140"/>
      <c r="Q61" s="58"/>
    </row>
    <row r="62" spans="1:25" ht="12.95" hidden="1" customHeight="1" x14ac:dyDescent="0.25">
      <c r="A62" s="79"/>
      <c r="B62" s="77"/>
      <c r="C62" s="77"/>
      <c r="D62" s="77"/>
      <c r="E62" s="76"/>
      <c r="F62" s="104" t="s">
        <v>40</v>
      </c>
      <c r="G62" s="103"/>
      <c r="H62" s="107"/>
      <c r="I62" s="107"/>
      <c r="J62" s="107">
        <f>0.0025*(6*O6)</f>
        <v>1.6500000000000002E-3</v>
      </c>
      <c r="K62" s="107"/>
      <c r="L62" s="21"/>
      <c r="M62" s="107">
        <f>ABS(J62*1000/O27)</f>
        <v>1.6765142876445285E-3</v>
      </c>
      <c r="N62" s="107"/>
      <c r="O62" s="107">
        <f>4*M62/100</f>
        <v>6.7060571505781134E-5</v>
      </c>
      <c r="P62" s="140"/>
      <c r="Q62" s="58"/>
    </row>
    <row r="63" spans="1:25" s="13" customFormat="1" ht="12.95" customHeight="1" x14ac:dyDescent="0.25">
      <c r="A63" s="79"/>
      <c r="B63" s="77"/>
      <c r="C63" s="77"/>
      <c r="D63" s="77"/>
      <c r="E63" s="76"/>
      <c r="F63" s="43"/>
      <c r="G63" s="17"/>
      <c r="H63" s="21"/>
      <c r="I63" s="21"/>
      <c r="J63" s="21"/>
      <c r="K63" s="21"/>
      <c r="L63" s="21"/>
      <c r="M63" s="21"/>
      <c r="N63" s="21"/>
      <c r="O63" s="21"/>
      <c r="P63" s="49"/>
      <c r="Q63" s="58"/>
    </row>
    <row r="64" spans="1:25" ht="12.95" customHeight="1" x14ac:dyDescent="0.25">
      <c r="A64" s="79"/>
      <c r="B64" s="77"/>
      <c r="C64" s="77"/>
      <c r="D64" s="77"/>
      <c r="E64" s="76"/>
      <c r="F64" s="44"/>
      <c r="G64" s="14"/>
      <c r="H64" s="14"/>
      <c r="I64" s="141"/>
      <c r="J64" s="141"/>
      <c r="K64" s="141"/>
      <c r="L64" s="141"/>
      <c r="M64" s="141"/>
      <c r="N64" s="141"/>
      <c r="O64" s="141"/>
      <c r="P64" s="50"/>
      <c r="Q64" s="58"/>
    </row>
    <row r="65" spans="1:17" ht="12.95" customHeight="1" x14ac:dyDescent="0.25">
      <c r="A65" s="79"/>
      <c r="B65" s="77"/>
      <c r="C65" s="77"/>
      <c r="D65" s="77"/>
      <c r="E65" s="76"/>
      <c r="F65" s="44"/>
      <c r="G65" s="10"/>
      <c r="H65" s="10"/>
      <c r="I65" s="10"/>
      <c r="J65" s="10"/>
      <c r="K65" s="10"/>
      <c r="L65" s="10"/>
      <c r="M65" s="10"/>
      <c r="N65" s="10"/>
      <c r="O65" s="10"/>
      <c r="P65" s="51"/>
      <c r="Q65" s="58"/>
    </row>
    <row r="66" spans="1:17" ht="12.95" customHeight="1" x14ac:dyDescent="0.25">
      <c r="A66" s="79"/>
      <c r="B66" s="77"/>
      <c r="C66" s="77"/>
      <c r="D66" s="77"/>
      <c r="E66" s="76"/>
      <c r="F66" s="44"/>
      <c r="G66" s="11"/>
      <c r="H66" s="11"/>
      <c r="I66" s="11"/>
      <c r="J66" s="11"/>
      <c r="K66" s="11"/>
      <c r="L66" s="11"/>
      <c r="M66" s="11"/>
      <c r="N66" s="11"/>
      <c r="O66" s="11"/>
      <c r="P66" s="52"/>
      <c r="Q66" s="58"/>
    </row>
    <row r="67" spans="1:17" ht="12.95" customHeight="1" x14ac:dyDescent="0.25">
      <c r="A67" s="79"/>
      <c r="B67" s="77"/>
      <c r="C67" s="77"/>
      <c r="D67" s="77"/>
      <c r="E67" s="76"/>
      <c r="F67" s="44"/>
      <c r="G67" s="11"/>
      <c r="H67" s="11"/>
      <c r="I67" s="11"/>
      <c r="J67" s="11"/>
      <c r="K67" s="11"/>
      <c r="L67" s="11"/>
      <c r="M67" s="11"/>
      <c r="N67" s="11"/>
      <c r="O67" s="11"/>
      <c r="P67" s="52"/>
      <c r="Q67" s="58"/>
    </row>
    <row r="68" spans="1:17" ht="12.95" customHeight="1" x14ac:dyDescent="0.25">
      <c r="A68" s="79"/>
      <c r="B68" s="81"/>
      <c r="C68" s="81"/>
      <c r="D68" s="81"/>
      <c r="E68" s="84"/>
      <c r="F68" s="44"/>
      <c r="G68" s="11"/>
      <c r="H68" s="11"/>
      <c r="I68" s="11"/>
      <c r="J68" s="11"/>
      <c r="K68" s="11"/>
      <c r="L68" s="12"/>
      <c r="M68" s="12"/>
      <c r="N68" s="11"/>
      <c r="O68" s="12"/>
      <c r="P68" s="53"/>
      <c r="Q68" s="58"/>
    </row>
    <row r="69" spans="1:17" ht="12.95" customHeight="1" x14ac:dyDescent="0.25">
      <c r="A69" s="79"/>
      <c r="B69" s="82"/>
      <c r="C69" s="82"/>
      <c r="D69" s="82"/>
      <c r="E69" s="85"/>
      <c r="F69" s="44"/>
      <c r="G69" s="7"/>
      <c r="H69" s="7"/>
      <c r="I69" s="7"/>
      <c r="J69" s="7"/>
      <c r="K69" s="7"/>
      <c r="L69" s="7"/>
      <c r="M69" s="7"/>
      <c r="N69" s="7"/>
      <c r="O69" s="7"/>
      <c r="P69" s="54"/>
      <c r="Q69" s="58"/>
    </row>
    <row r="70" spans="1:17" ht="12.95" customHeight="1" x14ac:dyDescent="0.25">
      <c r="A70" s="79"/>
      <c r="B70" s="82"/>
      <c r="C70" s="82"/>
      <c r="D70" s="82"/>
      <c r="E70" s="85"/>
      <c r="F70" s="44"/>
      <c r="G70" s="7"/>
      <c r="H70" s="7"/>
      <c r="I70" s="7"/>
      <c r="J70" s="7"/>
      <c r="K70" s="7"/>
      <c r="L70" s="7"/>
      <c r="M70" s="7"/>
      <c r="N70" s="7"/>
      <c r="O70" s="7"/>
      <c r="P70" s="54"/>
      <c r="Q70" s="58"/>
    </row>
    <row r="71" spans="1:17" ht="12.95" customHeight="1" x14ac:dyDescent="0.25">
      <c r="A71" s="79"/>
      <c r="B71" s="82"/>
      <c r="C71" s="82"/>
      <c r="D71" s="82"/>
      <c r="E71" s="85"/>
      <c r="F71" s="44"/>
      <c r="G71" s="7"/>
      <c r="H71" s="7"/>
      <c r="I71" s="7"/>
      <c r="J71" s="7"/>
      <c r="K71" s="7"/>
      <c r="L71" s="7"/>
      <c r="M71" s="7"/>
      <c r="N71" s="7"/>
      <c r="O71" s="7"/>
      <c r="P71" s="54"/>
      <c r="Q71" s="58"/>
    </row>
    <row r="72" spans="1:17" ht="12.95" customHeight="1" x14ac:dyDescent="0.25">
      <c r="A72" s="80"/>
      <c r="B72" s="83"/>
      <c r="C72" s="83"/>
      <c r="D72" s="83"/>
      <c r="E72" s="86"/>
      <c r="F72" s="44"/>
      <c r="G72" s="7"/>
      <c r="H72" s="7"/>
      <c r="I72" s="7"/>
      <c r="J72" s="7"/>
      <c r="K72" s="7"/>
      <c r="L72" s="7"/>
      <c r="M72" s="7"/>
      <c r="N72" s="7"/>
      <c r="O72" s="7"/>
      <c r="P72" s="54"/>
      <c r="Q72" s="58"/>
    </row>
    <row r="73" spans="1:17" ht="12.95" customHeight="1" x14ac:dyDescent="0.25">
      <c r="A73" s="6"/>
      <c r="B73" s="7"/>
      <c r="C73" s="7"/>
      <c r="D73" s="89" t="s">
        <v>60</v>
      </c>
      <c r="E73" s="76"/>
      <c r="F73" s="44"/>
      <c r="G73" s="7"/>
      <c r="H73" s="7"/>
      <c r="I73" s="7"/>
      <c r="J73" s="7"/>
      <c r="K73" s="7"/>
      <c r="L73" s="7"/>
      <c r="M73" s="7"/>
      <c r="N73" s="7"/>
      <c r="O73" s="7"/>
      <c r="P73" s="54"/>
      <c r="Q73" s="58"/>
    </row>
    <row r="74" spans="1:17" ht="12.95" customHeight="1" x14ac:dyDescent="0.25">
      <c r="A74" s="6"/>
      <c r="B74" s="7"/>
      <c r="C74" s="7"/>
      <c r="D74" s="90"/>
      <c r="E74" s="76"/>
      <c r="F74" s="44"/>
      <c r="G74" s="7"/>
      <c r="H74" s="7"/>
      <c r="I74" s="7"/>
      <c r="J74" s="7"/>
      <c r="K74" s="7"/>
      <c r="L74" s="7"/>
      <c r="M74" s="7"/>
      <c r="N74" s="7"/>
      <c r="O74" s="7"/>
      <c r="P74" s="54"/>
      <c r="Q74" s="58"/>
    </row>
    <row r="75" spans="1:17" ht="12.95" customHeight="1" x14ac:dyDescent="0.25">
      <c r="A75" s="6"/>
      <c r="B75" s="7"/>
      <c r="C75" s="7"/>
      <c r="D75" s="90"/>
      <c r="E75" s="76"/>
      <c r="F75" s="44"/>
      <c r="G75" s="7"/>
      <c r="H75" s="7"/>
      <c r="I75" s="7"/>
      <c r="J75" s="7"/>
      <c r="K75" s="7"/>
      <c r="L75" s="7"/>
      <c r="M75" s="7"/>
      <c r="N75" s="7"/>
      <c r="O75" s="7"/>
      <c r="P75" s="54"/>
      <c r="Q75" s="58"/>
    </row>
    <row r="76" spans="1:17" ht="12.95" customHeight="1" x14ac:dyDescent="0.25">
      <c r="A76" s="6"/>
      <c r="B76" s="7"/>
      <c r="C76" s="7"/>
      <c r="D76" s="90"/>
      <c r="E76" s="76"/>
      <c r="F76" s="44"/>
      <c r="G76" s="7"/>
      <c r="H76" s="7"/>
      <c r="I76" s="7"/>
      <c r="J76" s="7"/>
      <c r="K76" s="7"/>
      <c r="L76" s="7"/>
      <c r="M76" s="7"/>
      <c r="N76" s="7"/>
      <c r="O76" s="7"/>
      <c r="P76" s="54"/>
      <c r="Q76" s="58"/>
    </row>
    <row r="77" spans="1:17" ht="12.95" customHeight="1" x14ac:dyDescent="0.25">
      <c r="A77" s="6"/>
      <c r="B77" s="7"/>
      <c r="C77" s="7"/>
      <c r="D77" s="90"/>
      <c r="E77" s="76"/>
      <c r="F77" s="44"/>
      <c r="G77" s="7"/>
      <c r="H77" s="7"/>
      <c r="I77" s="7"/>
      <c r="J77" s="7"/>
      <c r="K77" s="7"/>
      <c r="L77" s="7"/>
      <c r="M77" s="7"/>
      <c r="N77" s="7"/>
      <c r="O77" s="7"/>
      <c r="P77" s="54"/>
      <c r="Q77" s="58"/>
    </row>
    <row r="78" spans="1:17" ht="12.95" customHeight="1" x14ac:dyDescent="0.25">
      <c r="A78" s="6"/>
      <c r="B78" s="7"/>
      <c r="C78" s="7"/>
      <c r="D78" s="91"/>
      <c r="E78" s="76"/>
      <c r="F78" s="44"/>
      <c r="G78" s="7"/>
      <c r="H78" s="7"/>
      <c r="I78" s="7"/>
      <c r="J78" s="7"/>
      <c r="K78" s="7"/>
      <c r="L78" s="7"/>
      <c r="M78" s="7"/>
      <c r="N78" s="7"/>
      <c r="O78" s="7"/>
      <c r="P78" s="54"/>
      <c r="Q78" s="58"/>
    </row>
    <row r="79" spans="1:17" ht="12.95" customHeight="1" x14ac:dyDescent="0.25">
      <c r="A79" s="6"/>
      <c r="B79" s="7"/>
      <c r="C79" s="7"/>
      <c r="D79" s="75" t="s">
        <v>59</v>
      </c>
      <c r="E79" s="76"/>
      <c r="F79" s="45"/>
      <c r="G79" s="46"/>
      <c r="H79" s="46"/>
      <c r="I79" s="46"/>
      <c r="J79" s="46"/>
      <c r="K79" s="46"/>
      <c r="L79" s="46"/>
      <c r="M79" s="46"/>
      <c r="N79" s="46"/>
      <c r="O79" s="46"/>
      <c r="P79" s="55"/>
      <c r="Q79" s="58"/>
    </row>
    <row r="80" spans="1:17" ht="12.95" customHeight="1" x14ac:dyDescent="0.25">
      <c r="A80" s="6"/>
      <c r="B80" s="7"/>
      <c r="C80" s="7"/>
      <c r="D80" s="75"/>
      <c r="E80" s="77"/>
      <c r="F80" s="1"/>
      <c r="G80" s="2"/>
      <c r="H80" s="2"/>
      <c r="I80" s="2"/>
      <c r="J80" s="2"/>
      <c r="K80" s="2"/>
      <c r="L80" s="119" t="s">
        <v>61</v>
      </c>
      <c r="M80" s="120"/>
      <c r="N80" s="120"/>
      <c r="O80" s="120"/>
      <c r="P80" s="121"/>
      <c r="Q80" s="58"/>
    </row>
    <row r="81" spans="1:17" ht="12.95" customHeight="1" x14ac:dyDescent="0.25">
      <c r="A81" s="6"/>
      <c r="B81" s="7"/>
      <c r="C81" s="7"/>
      <c r="D81" s="75"/>
      <c r="E81" s="77"/>
      <c r="F81" s="1"/>
      <c r="G81" s="2"/>
      <c r="H81" s="2"/>
      <c r="I81" s="2"/>
      <c r="J81" s="2"/>
      <c r="K81" s="2"/>
      <c r="L81" s="122"/>
      <c r="M81" s="123"/>
      <c r="N81" s="123"/>
      <c r="O81" s="123"/>
      <c r="P81" s="124"/>
      <c r="Q81" s="58"/>
    </row>
    <row r="82" spans="1:17" ht="12.95" customHeight="1" x14ac:dyDescent="0.25">
      <c r="A82" s="6"/>
      <c r="B82" s="7"/>
      <c r="C82" s="7"/>
      <c r="D82" s="75"/>
      <c r="E82" s="77"/>
      <c r="F82" s="1"/>
      <c r="G82" s="2"/>
      <c r="H82" s="2"/>
      <c r="I82" s="2"/>
      <c r="J82" s="2"/>
      <c r="K82" s="2"/>
      <c r="L82" s="125" t="s">
        <v>105</v>
      </c>
      <c r="M82" s="120"/>
      <c r="N82" s="120"/>
      <c r="O82" s="120"/>
      <c r="P82" s="121"/>
      <c r="Q82" s="58"/>
    </row>
    <row r="83" spans="1:17" ht="12.95" customHeight="1" x14ac:dyDescent="0.25">
      <c r="A83" s="6"/>
      <c r="B83" s="7"/>
      <c r="C83" s="7"/>
      <c r="D83" s="75"/>
      <c r="E83" s="77"/>
      <c r="F83" s="1"/>
      <c r="G83" s="2"/>
      <c r="H83" s="2"/>
      <c r="I83" s="2"/>
      <c r="J83" s="2"/>
      <c r="K83" s="2"/>
      <c r="L83" s="126"/>
      <c r="M83" s="127"/>
      <c r="N83" s="127"/>
      <c r="O83" s="127"/>
      <c r="P83" s="128"/>
      <c r="Q83" s="58"/>
    </row>
    <row r="84" spans="1:17" ht="12.95" customHeight="1" x14ac:dyDescent="0.25">
      <c r="A84" s="6"/>
      <c r="B84" s="7"/>
      <c r="C84" s="7"/>
      <c r="D84" s="75"/>
      <c r="E84" s="77"/>
      <c r="F84" s="1" t="s">
        <v>41</v>
      </c>
      <c r="G84" s="2" t="s">
        <v>42</v>
      </c>
      <c r="H84" s="2" t="s">
        <v>43</v>
      </c>
      <c r="I84" s="2" t="s">
        <v>44</v>
      </c>
      <c r="J84" s="2" t="s">
        <v>45</v>
      </c>
      <c r="K84" s="2" t="s">
        <v>46</v>
      </c>
      <c r="L84" s="122"/>
      <c r="M84" s="123"/>
      <c r="N84" s="123"/>
      <c r="O84" s="123"/>
      <c r="P84" s="124"/>
      <c r="Q84" s="58"/>
    </row>
    <row r="85" spans="1:17" ht="12.95" customHeight="1" x14ac:dyDescent="0.25">
      <c r="A85" s="6"/>
      <c r="B85" s="7"/>
      <c r="C85" s="7"/>
      <c r="D85" s="75" t="s">
        <v>58</v>
      </c>
      <c r="E85" s="77"/>
      <c r="F85" s="129" t="s">
        <v>50</v>
      </c>
      <c r="G85" s="130"/>
      <c r="H85" s="131" t="s">
        <v>62</v>
      </c>
      <c r="I85" s="130"/>
      <c r="J85" s="2"/>
      <c r="K85" s="2" t="s">
        <v>49</v>
      </c>
      <c r="L85" s="132" t="s">
        <v>56</v>
      </c>
      <c r="M85" s="133"/>
      <c r="N85" s="2" t="s">
        <v>48</v>
      </c>
      <c r="O85" s="2" t="s">
        <v>43</v>
      </c>
      <c r="P85" s="2" t="s">
        <v>47</v>
      </c>
      <c r="Q85" s="58"/>
    </row>
    <row r="86" spans="1:17" ht="12.95" customHeight="1" x14ac:dyDescent="0.25">
      <c r="A86" s="6"/>
      <c r="B86" s="7"/>
      <c r="C86" s="7"/>
      <c r="D86" s="75"/>
      <c r="E86" s="77"/>
      <c r="F86" s="129" t="s">
        <v>51</v>
      </c>
      <c r="G86" s="130"/>
      <c r="H86" s="131" t="s">
        <v>62</v>
      </c>
      <c r="I86" s="130"/>
      <c r="J86" s="2"/>
      <c r="K86" s="2" t="s">
        <v>49</v>
      </c>
      <c r="L86" s="134"/>
      <c r="M86" s="135"/>
      <c r="N86" s="138" t="s">
        <v>55</v>
      </c>
      <c r="O86" s="138">
        <v>1</v>
      </c>
      <c r="P86" s="138"/>
      <c r="Q86" s="58"/>
    </row>
    <row r="87" spans="1:17" ht="12.95" customHeight="1" x14ac:dyDescent="0.25">
      <c r="A87" s="6"/>
      <c r="B87" s="7"/>
      <c r="C87" s="7"/>
      <c r="D87" s="75"/>
      <c r="E87" s="77"/>
      <c r="F87" s="129" t="s">
        <v>52</v>
      </c>
      <c r="G87" s="130"/>
      <c r="H87" s="131" t="s">
        <v>62</v>
      </c>
      <c r="I87" s="130"/>
      <c r="J87" s="2"/>
      <c r="K87" s="2" t="s">
        <v>49</v>
      </c>
      <c r="L87" s="136"/>
      <c r="M87" s="137"/>
      <c r="N87" s="139"/>
      <c r="O87" s="139"/>
      <c r="P87" s="139"/>
      <c r="Q87" s="58"/>
    </row>
    <row r="88" spans="1:17" ht="12.95" customHeight="1" x14ac:dyDescent="0.25">
      <c r="A88" s="6"/>
      <c r="B88" s="7"/>
      <c r="C88" s="7"/>
      <c r="D88" s="75"/>
      <c r="E88" s="77"/>
      <c r="F88" s="129"/>
      <c r="G88" s="130"/>
      <c r="H88" s="131"/>
      <c r="I88" s="130"/>
      <c r="J88" s="2"/>
      <c r="K88" s="2"/>
      <c r="L88" s="132" t="s">
        <v>0</v>
      </c>
      <c r="M88" s="150"/>
      <c r="N88" s="155"/>
      <c r="O88" s="156"/>
      <c r="P88" s="133"/>
      <c r="Q88" s="58"/>
    </row>
    <row r="89" spans="1:17" ht="12.95" customHeight="1" x14ac:dyDescent="0.25">
      <c r="A89" s="6"/>
      <c r="B89" s="7"/>
      <c r="C89" s="7"/>
      <c r="D89" s="75"/>
      <c r="E89" s="77"/>
      <c r="F89" s="129" t="s">
        <v>53</v>
      </c>
      <c r="G89" s="130"/>
      <c r="H89" s="131" t="s">
        <v>62</v>
      </c>
      <c r="I89" s="130"/>
      <c r="J89" s="2"/>
      <c r="K89" s="2" t="s">
        <v>49</v>
      </c>
      <c r="L89" s="151"/>
      <c r="M89" s="152"/>
      <c r="N89" s="134"/>
      <c r="O89" s="157"/>
      <c r="P89" s="135"/>
      <c r="Q89" s="58"/>
    </row>
    <row r="90" spans="1:17" ht="12.95" customHeight="1" x14ac:dyDescent="0.25">
      <c r="A90" s="6"/>
      <c r="B90" s="7"/>
      <c r="C90" s="7"/>
      <c r="D90" s="75"/>
      <c r="E90" s="77"/>
      <c r="F90" s="129" t="s">
        <v>54</v>
      </c>
      <c r="G90" s="130"/>
      <c r="H90" s="131" t="s">
        <v>62</v>
      </c>
      <c r="I90" s="130"/>
      <c r="J90" s="2"/>
      <c r="K90" s="2" t="s">
        <v>49</v>
      </c>
      <c r="L90" s="153"/>
      <c r="M90" s="154"/>
      <c r="N90" s="136"/>
      <c r="O90" s="158"/>
      <c r="P90" s="137"/>
      <c r="Q90" s="58"/>
    </row>
    <row r="91" spans="1:17" ht="12.95" customHeight="1" thickBot="1" x14ac:dyDescent="0.3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59"/>
    </row>
  </sheetData>
  <mergeCells count="162">
    <mergeCell ref="J37:N37"/>
    <mergeCell ref="J38:N38"/>
    <mergeCell ref="J39:N39"/>
    <mergeCell ref="J40:N40"/>
    <mergeCell ref="J42:N42"/>
    <mergeCell ref="F34:P34"/>
    <mergeCell ref="F35:I36"/>
    <mergeCell ref="J36:N36"/>
    <mergeCell ref="F41:I42"/>
    <mergeCell ref="J41:L41"/>
    <mergeCell ref="J35:L35"/>
    <mergeCell ref="L55:N55"/>
    <mergeCell ref="F54:P54"/>
    <mergeCell ref="J47:N47"/>
    <mergeCell ref="J48:N48"/>
    <mergeCell ref="J49:N49"/>
    <mergeCell ref="J50:N50"/>
    <mergeCell ref="J51:N51"/>
    <mergeCell ref="J52:N52"/>
    <mergeCell ref="J53:N53"/>
    <mergeCell ref="F52:I53"/>
    <mergeCell ref="F50:I51"/>
    <mergeCell ref="F48:I49"/>
    <mergeCell ref="F22:N22"/>
    <mergeCell ref="F23:N23"/>
    <mergeCell ref="F24:N24"/>
    <mergeCell ref="F25:N25"/>
    <mergeCell ref="F26:N26"/>
    <mergeCell ref="F27:N27"/>
    <mergeCell ref="F28:P28"/>
    <mergeCell ref="F88:G88"/>
    <mergeCell ref="H88:I88"/>
    <mergeCell ref="L88:M90"/>
    <mergeCell ref="N88:P90"/>
    <mergeCell ref="F89:G89"/>
    <mergeCell ref="H89:I89"/>
    <mergeCell ref="F90:G90"/>
    <mergeCell ref="H90:I90"/>
    <mergeCell ref="F55:G55"/>
    <mergeCell ref="F56:G56"/>
    <mergeCell ref="F57:G57"/>
    <mergeCell ref="F58:G58"/>
    <mergeCell ref="F59:G59"/>
    <mergeCell ref="H56:I56"/>
    <mergeCell ref="H57:I57"/>
    <mergeCell ref="J56:K56"/>
    <mergeCell ref="F37:I40"/>
    <mergeCell ref="F3:K3"/>
    <mergeCell ref="F4:K4"/>
    <mergeCell ref="F5:K5"/>
    <mergeCell ref="F6:K6"/>
    <mergeCell ref="L80:P81"/>
    <mergeCell ref="L82:P84"/>
    <mergeCell ref="F85:G85"/>
    <mergeCell ref="H85:I85"/>
    <mergeCell ref="L85:M87"/>
    <mergeCell ref="F86:G86"/>
    <mergeCell ref="H86:I86"/>
    <mergeCell ref="N86:N87"/>
    <mergeCell ref="O86:O87"/>
    <mergeCell ref="P86:P87"/>
    <mergeCell ref="F87:G87"/>
    <mergeCell ref="H87:I87"/>
    <mergeCell ref="O61:P61"/>
    <mergeCell ref="O62:P62"/>
    <mergeCell ref="I64:O64"/>
    <mergeCell ref="O55:P55"/>
    <mergeCell ref="O56:P56"/>
    <mergeCell ref="O57:P57"/>
    <mergeCell ref="O58:P58"/>
    <mergeCell ref="O59:P59"/>
    <mergeCell ref="F14:K14"/>
    <mergeCell ref="F15:K15"/>
    <mergeCell ref="F16:K16"/>
    <mergeCell ref="F17:K17"/>
    <mergeCell ref="F18:K18"/>
    <mergeCell ref="F19:K19"/>
    <mergeCell ref="F20:K20"/>
    <mergeCell ref="L18:N18"/>
    <mergeCell ref="L19:N19"/>
    <mergeCell ref="L20:N20"/>
    <mergeCell ref="F2:P2"/>
    <mergeCell ref="F21:K21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F7:K7"/>
    <mergeCell ref="F8:K8"/>
    <mergeCell ref="F9:K9"/>
    <mergeCell ref="F10:K10"/>
    <mergeCell ref="F11:K11"/>
    <mergeCell ref="F12:K12"/>
    <mergeCell ref="F13:K13"/>
    <mergeCell ref="D73:D78"/>
    <mergeCell ref="F43:P43"/>
    <mergeCell ref="F44:P44"/>
    <mergeCell ref="F45:P45"/>
    <mergeCell ref="F46:P46"/>
    <mergeCell ref="F47:I47"/>
    <mergeCell ref="F61:G61"/>
    <mergeCell ref="F62:G62"/>
    <mergeCell ref="H58:I58"/>
    <mergeCell ref="H59:I59"/>
    <mergeCell ref="H61:I61"/>
    <mergeCell ref="H62:I62"/>
    <mergeCell ref="J57:K57"/>
    <mergeCell ref="J58:K58"/>
    <mergeCell ref="J59:K59"/>
    <mergeCell ref="J61:K61"/>
    <mergeCell ref="J62:K62"/>
    <mergeCell ref="M56:N56"/>
    <mergeCell ref="M57:N57"/>
    <mergeCell ref="M58:N58"/>
    <mergeCell ref="M59:N59"/>
    <mergeCell ref="M61:N61"/>
    <mergeCell ref="M62:N62"/>
    <mergeCell ref="H55:K55"/>
    <mergeCell ref="L21:N21"/>
    <mergeCell ref="D85:D90"/>
    <mergeCell ref="D79:D84"/>
    <mergeCell ref="E79:E84"/>
    <mergeCell ref="E85:E90"/>
    <mergeCell ref="A51:A72"/>
    <mergeCell ref="E73:E78"/>
    <mergeCell ref="B51:B55"/>
    <mergeCell ref="B56:B61"/>
    <mergeCell ref="B62:B67"/>
    <mergeCell ref="B68:B72"/>
    <mergeCell ref="C51:C55"/>
    <mergeCell ref="C56:C61"/>
    <mergeCell ref="C62:C67"/>
    <mergeCell ref="C68:C72"/>
    <mergeCell ref="D51:D55"/>
    <mergeCell ref="E51:E55"/>
    <mergeCell ref="D56:D61"/>
    <mergeCell ref="D68:D72"/>
    <mergeCell ref="D62:D67"/>
    <mergeCell ref="E56:E61"/>
    <mergeCell ref="E62:E67"/>
    <mergeCell ref="E68:E72"/>
    <mergeCell ref="F29:K29"/>
    <mergeCell ref="F30:K30"/>
    <mergeCell ref="F31:K31"/>
    <mergeCell ref="F32:K32"/>
    <mergeCell ref="F33:K33"/>
    <mergeCell ref="L29:N29"/>
    <mergeCell ref="L30:N30"/>
    <mergeCell ref="L31:N31"/>
    <mergeCell ref="L32:N32"/>
    <mergeCell ref="L33:N33"/>
  </mergeCells>
  <pageMargins left="0.23622047244094491" right="0.15748031496062992" top="0.23622047244094491" bottom="0.19685039370078741" header="0.31496062992125984" footer="0.31496062992125984"/>
  <pageSetup paperSize="9" scale="76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87</xdr:row>
                <xdr:rowOff>9525</xdr:rowOff>
              </from>
              <to>
                <xdr:col>15</xdr:col>
                <xdr:colOff>704850</xdr:colOff>
                <xdr:row>90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2017-04-27T13:26:01Z</cp:lastPrinted>
  <dcterms:created xsi:type="dcterms:W3CDTF">2017-03-29T13:12:26Z</dcterms:created>
  <dcterms:modified xsi:type="dcterms:W3CDTF">2017-08-24T07:27:33Z</dcterms:modified>
</cp:coreProperties>
</file>